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5840" activeTab="0"/>
  </bookViews>
  <sheets>
    <sheet name="Schema" sheetId="1" r:id="rId1"/>
    <sheet name="Colour" sheetId="2" state="hidden" r:id="rId2"/>
    <sheet name="Sealer" sheetId="5" state="hidden" r:id="rId3"/>
    <sheet name="Substrate" sheetId="3" state="hidden" r:id="rId4"/>
    <sheet name="ITF" sheetId="4" state="hidden" r:id="rId5"/>
  </sheets>
  <definedNames/>
  <calcPr calcId="191029"/>
  <extLst/>
</workbook>
</file>

<file path=xl/sharedStrings.xml><?xml version="1.0" encoding="utf-8"?>
<sst xmlns="http://schemas.openxmlformats.org/spreadsheetml/2006/main" count="183" uniqueCount="146">
  <si>
    <t>m²</t>
  </si>
  <si>
    <t>Material</t>
  </si>
  <si>
    <t>Used for</t>
  </si>
  <si>
    <t>Consumption
[kg/m²]</t>
  </si>
  <si>
    <t>Area
[m²]</t>
  </si>
  <si>
    <t>Consumption
[kg]</t>
  </si>
  <si>
    <t>Number of
packages</t>
  </si>
  <si>
    <t>Material total
[kg]</t>
  </si>
  <si>
    <t>Unit price
€UR</t>
  </si>
  <si>
    <t>Total price
€UR</t>
  </si>
  <si>
    <t>PC 31-010</t>
  </si>
  <si>
    <t xml:space="preserve">total: </t>
  </si>
  <si>
    <t>Description</t>
  </si>
  <si>
    <t>total kgs</t>
  </si>
  <si>
    <t>total units</t>
  </si>
  <si>
    <t>colour 1:</t>
  </si>
  <si>
    <t>Red</t>
  </si>
  <si>
    <t>colour 2:</t>
  </si>
  <si>
    <t>Total in m²</t>
  </si>
  <si>
    <t>Top coat / Colour 1</t>
  </si>
  <si>
    <t>LM Concrete Primer</t>
  </si>
  <si>
    <t>Please choose substrate</t>
  </si>
  <si>
    <t>Concrete</t>
  </si>
  <si>
    <t>Substrate:</t>
  </si>
  <si>
    <t>Levelling layer</t>
  </si>
  <si>
    <t>ITF-Classification:</t>
  </si>
  <si>
    <t>Please choose classification</t>
  </si>
  <si>
    <t>Category 2 - Medium Slow</t>
  </si>
  <si>
    <t>Category 3 - Medium</t>
  </si>
  <si>
    <t>Category 4 - Medium-Fast</t>
  </si>
  <si>
    <t>Project:</t>
  </si>
  <si>
    <t>New Asphalt</t>
  </si>
  <si>
    <t>Coral</t>
  </si>
  <si>
    <t>Arctic Blue</t>
  </si>
  <si>
    <t>Grass green</t>
  </si>
  <si>
    <t>Beach beige</t>
  </si>
  <si>
    <t>Burgundy</t>
  </si>
  <si>
    <t>Light Grey</t>
  </si>
  <si>
    <t>Dark Grey</t>
  </si>
  <si>
    <t>Light Blue</t>
  </si>
  <si>
    <t>Dark Blue</t>
  </si>
  <si>
    <t>Dark green</t>
  </si>
  <si>
    <t>Spring green</t>
  </si>
  <si>
    <t>Candy red</t>
  </si>
  <si>
    <t>Pumpkin</t>
  </si>
  <si>
    <t>Purple</t>
  </si>
  <si>
    <t>Royal Purple</t>
  </si>
  <si>
    <t>Please choose a color</t>
  </si>
  <si>
    <t>Existing Asphalt</t>
  </si>
  <si>
    <t>Acrylic hard court coating system with a cushioning effect</t>
  </si>
  <si>
    <t>Laykold Masters Bond Kote</t>
  </si>
  <si>
    <t>Laykold Masters filler</t>
  </si>
  <si>
    <t>Laykold Masters TC Red (Colour 1)</t>
  </si>
  <si>
    <t>Laykold Masters TC Red (Colour 2)</t>
  </si>
  <si>
    <t>Laykold Masters TC Candy Red (Colour 1)</t>
  </si>
  <si>
    <t>Laykold Masters TC Candy Red (Colour 2)</t>
  </si>
  <si>
    <t>Laykold Masters TC Coral (Colour 1)</t>
  </si>
  <si>
    <t>Laykold Masters TC Coral (Colour 2)</t>
  </si>
  <si>
    <t>Laykold Masters TC Pumpkin (Colour 1)</t>
  </si>
  <si>
    <t>Laykold Masters TC Pumpkin (Colour 2)</t>
  </si>
  <si>
    <t>Laykold Masters TC Purple (Colour 1)</t>
  </si>
  <si>
    <t>Laykold Masters TC Purple (Colour 2)</t>
  </si>
  <si>
    <t>Laykold Masters TC Royal purple (Colour 1)</t>
  </si>
  <si>
    <t>Laykold Masters TC Royal purple (Colour 2)</t>
  </si>
  <si>
    <t>Laykold Masters TC Arctic blue (Colour 1)</t>
  </si>
  <si>
    <t>Laykold Masters TC Arctic (Colour 2)</t>
  </si>
  <si>
    <t>Laykold Masters TC Light blue (Colour 1)</t>
  </si>
  <si>
    <t>Laykold Masters TC Light blue (Colour 2)</t>
  </si>
  <si>
    <t>Laykold Masters TC Dark blue (Colour 1)</t>
  </si>
  <si>
    <t>Laykold Masters TC Dark blue (Colour 2)</t>
  </si>
  <si>
    <t>Laykold Masters TC Grass green (Colour 1)</t>
  </si>
  <si>
    <t>Laykold Masters TC Grass green (Colour 2)</t>
  </si>
  <si>
    <t>Laykold Masters TC Dark green (Colour 1)</t>
  </si>
  <si>
    <t>Laykold Masters TC Dark green (Colour 2)</t>
  </si>
  <si>
    <t>Laykold Masters TC Spring green (Colour 1)</t>
  </si>
  <si>
    <t>Laykold Masters TC Spring green (Colour 2)</t>
  </si>
  <si>
    <t>Laykold Masters TC Beach Beige (Colour 1)</t>
  </si>
  <si>
    <t>Laykold Masters TC Beach Beige (Colour 2)</t>
  </si>
  <si>
    <t>Laykold Masters TC Burgundy (Colour 1)</t>
  </si>
  <si>
    <t>Laykold Masters TC Burgundy (Colour 2)</t>
  </si>
  <si>
    <t>Laykold Masters TC Light grey (Colour 1)</t>
  </si>
  <si>
    <t>Laykold Masters TC Light grey (Colour 2)</t>
  </si>
  <si>
    <t>Laykold Masters TC Dark grey (Colour 1)</t>
  </si>
  <si>
    <t>Laykold Masters TC Dark grey (Colour 2)</t>
  </si>
  <si>
    <t>Laykold Masters TC Finish Red (Colour 1)</t>
  </si>
  <si>
    <t>Laykold Masters TC Finish Red (Colour 2)</t>
  </si>
  <si>
    <t>Laykold Masters TC Finish Candy Red (Colour 1)</t>
  </si>
  <si>
    <t>Laykold Masters TC Finish Candy Red (Colour 2)</t>
  </si>
  <si>
    <t>Laykold Masters TC Finish Coral (Colour 1)</t>
  </si>
  <si>
    <t>Laykold Masters TC Finish Coral (Colour 2)</t>
  </si>
  <si>
    <t>Laykold Masters TC Finish Pumpkin (Colour 1)</t>
  </si>
  <si>
    <t>Laykold Masters TC Finish Pumpkin (Colour 2)</t>
  </si>
  <si>
    <t>Laykold Masters TC Finish Purple (Colour 1)</t>
  </si>
  <si>
    <t>Laykold Masters TC Finish Purple (Colour 2)</t>
  </si>
  <si>
    <t>Laykold Masters TC Finish Royal purple (Colour 1)</t>
  </si>
  <si>
    <t>Laykold Masters TC Finish Royal purple (Colour 2)</t>
  </si>
  <si>
    <t>Laykold Masters TC Finish Arctic blue (Colour 1)</t>
  </si>
  <si>
    <t>Laykold Masters TC Finish Arctic (Colour 2)</t>
  </si>
  <si>
    <t>Laykold Masters TC Finish Light blue (Colour 1)</t>
  </si>
  <si>
    <t>Laykold Masters TC Finish Light blue (Colour 2)</t>
  </si>
  <si>
    <t>Laykold Masters TC Finish Dark blue (Colour 1)</t>
  </si>
  <si>
    <t>Laykold Masters TC Finish Dark blue (Colour 2)</t>
  </si>
  <si>
    <t>Laykold Masters TC Finish Grass green (Colour 1)</t>
  </si>
  <si>
    <t>Laykold Masters TC Finish Grass green (Colour 2)</t>
  </si>
  <si>
    <t>Laykold Masters TC Finish Dark green (Colour 1)</t>
  </si>
  <si>
    <t>Laykold Masters TC Finish Dark green (Colour 2)</t>
  </si>
  <si>
    <t>Laykold Masters TC Finish Spring green (Colour 1)</t>
  </si>
  <si>
    <t>Laykold Masters TC Finish Spring green (Colour 2)</t>
  </si>
  <si>
    <t>Laykold Masters TC Finish Beach Beige (Colour 1)</t>
  </si>
  <si>
    <t>Laykold Masters TC Finish Beach Beige (Colour 2)</t>
  </si>
  <si>
    <t>Laykold Masters TC Finish Burgundy (Colour 1)</t>
  </si>
  <si>
    <t>Laykold Masters TC Finish Burgundy (Colour 2)</t>
  </si>
  <si>
    <t>Laykold Masters TC Finish Light grey (Colour 1)</t>
  </si>
  <si>
    <t>Laykold Masters TC Finish Light grey (Colour 2)</t>
  </si>
  <si>
    <t>Laykold Masters TC Finish Dark grey (Colour 1)</t>
  </si>
  <si>
    <t>Laykold Masters TC Finish Dark grey (Colour 2)</t>
  </si>
  <si>
    <t>Please choose a colour</t>
  </si>
  <si>
    <t>area colour 1 (inside):</t>
  </si>
  <si>
    <t>area colour 2 (outside):</t>
  </si>
  <si>
    <t>Packing size
[kg/m²]</t>
  </si>
  <si>
    <t>total price / m²</t>
  </si>
  <si>
    <t>Teal</t>
  </si>
  <si>
    <t>Laykold Masters TC Teal (Colour 1)</t>
  </si>
  <si>
    <t>Laykold Masters TC Teal (Colour 2)</t>
  </si>
  <si>
    <t>US Open Blue</t>
  </si>
  <si>
    <t>Laykold Masters TC US Open Blue (Colour 1)</t>
  </si>
  <si>
    <t>Laykold Masters TC US Open Blue (Colour 2)</t>
  </si>
  <si>
    <t>US Open Green</t>
  </si>
  <si>
    <t>Laykold Masters TC US Open Green (Colour 1)</t>
  </si>
  <si>
    <t>Laykold Masters TC US Open Green (Colour 2)</t>
  </si>
  <si>
    <t>NYO Black</t>
  </si>
  <si>
    <t>Laykold Masters TC NYO Black (Colour 1)</t>
  </si>
  <si>
    <t>Laykold Masters TC NYO Black (Colour 2)</t>
  </si>
  <si>
    <t>MO Biscayne Blue</t>
  </si>
  <si>
    <t>Laykold Masters TC MO Biscayne Blue (Colour 1)</t>
  </si>
  <si>
    <t>Laykold Masters TC MO Biscayne Blue (Colour 2)</t>
  </si>
  <si>
    <t>MO Oasis Blue</t>
  </si>
  <si>
    <t>Laykold Masters TC MO Oasis Blue (Colour 1)</t>
  </si>
  <si>
    <t>Laykold Masters TC MO Oasis Blue (Colour 2)</t>
  </si>
  <si>
    <t>Cushionlayer</t>
  </si>
  <si>
    <t>Laykold Masters Gel</t>
  </si>
  <si>
    <t>Load distribution layer</t>
  </si>
  <si>
    <t>Laykold Masters Wearcoat</t>
  </si>
  <si>
    <t>Adhesive primer</t>
  </si>
  <si>
    <t>PC 11-010</t>
  </si>
  <si>
    <t>Primer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</si>
</sst>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rgb="FF01467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14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A3D6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/>
      <right style="thin">
        <color theme="0" tint="-0.4999699890613556"/>
      </right>
      <top style="thin"/>
      <bottom/>
    </border>
    <border>
      <left style="thin"/>
      <right style="thin">
        <color theme="0" tint="-0.4999699890613556"/>
      </right>
      <top/>
      <bottom/>
    </border>
    <border>
      <left style="thin"/>
      <right style="thin">
        <color theme="0" tint="-0.4999699890613556"/>
      </right>
      <top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0" xfId="20" applyFont="1" applyAlignment="1" applyProtection="1">
      <alignment horizontal="center"/>
      <protection/>
    </xf>
    <xf numFmtId="3" fontId="4" fillId="0" borderId="0" xfId="20" applyNumberFormat="1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4" fillId="0" borderId="0" xfId="20" applyFont="1" applyProtection="1">
      <alignment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Alignment="1" applyProtection="1">
      <alignment horizontal="right"/>
      <protection/>
    </xf>
    <xf numFmtId="4" fontId="4" fillId="0" borderId="0" xfId="20" applyNumberFormat="1" applyFont="1" applyBorder="1" applyAlignment="1" applyProtection="1">
      <alignment horizontal="right"/>
      <protection/>
    </xf>
    <xf numFmtId="3" fontId="4" fillId="0" borderId="1" xfId="0" applyNumberFormat="1" applyFont="1" applyBorder="1" applyProtection="1">
      <protection/>
    </xf>
    <xf numFmtId="0" fontId="6" fillId="0" borderId="0" xfId="0" applyFont="1" applyProtection="1">
      <protection locked="0"/>
    </xf>
    <xf numFmtId="0" fontId="6" fillId="0" borderId="0" xfId="20" applyFont="1" applyAlignment="1" applyProtection="1">
      <alignment horizontal="right"/>
      <protection/>
    </xf>
    <xf numFmtId="1" fontId="6" fillId="0" borderId="0" xfId="20" applyNumberFormat="1" applyFont="1" applyFill="1" applyBorder="1" applyAlignment="1" applyProtection="1">
      <alignment horizontal="left" vertical="center"/>
      <protection/>
    </xf>
    <xf numFmtId="3" fontId="6" fillId="0" borderId="0" xfId="20" applyNumberFormat="1" applyFont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left" vertical="center"/>
      <protection/>
    </xf>
    <xf numFmtId="3" fontId="4" fillId="0" borderId="0" xfId="20" applyNumberFormat="1" applyFont="1" applyFill="1" applyBorder="1" applyAlignment="1" applyProtection="1">
      <alignment horizontal="left" vertical="center"/>
      <protection/>
    </xf>
    <xf numFmtId="3" fontId="4" fillId="0" borderId="0" xfId="20" applyNumberFormat="1" applyFont="1" applyProtection="1">
      <alignment/>
      <protection/>
    </xf>
    <xf numFmtId="3" fontId="4" fillId="0" borderId="0" xfId="0" applyNumberFormat="1" applyFont="1" applyProtection="1">
      <protection/>
    </xf>
    <xf numFmtId="3" fontId="4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0" fillId="0" borderId="0" xfId="0" applyFont="1"/>
    <xf numFmtId="3" fontId="6" fillId="0" borderId="0" xfId="20" applyNumberFormat="1" applyFont="1" applyAlignment="1" applyProtection="1">
      <alignment horizontal="right"/>
      <protection/>
    </xf>
    <xf numFmtId="0" fontId="6" fillId="0" borderId="2" xfId="20" applyFont="1" applyBorder="1" applyAlignment="1" applyProtection="1">
      <alignment horizontal="right"/>
      <protection/>
    </xf>
    <xf numFmtId="0" fontId="5" fillId="2" borderId="3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2" fontId="4" fillId="0" borderId="4" xfId="20" applyNumberFormat="1" applyFont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4" fontId="6" fillId="0" borderId="2" xfId="20" applyNumberFormat="1" applyFont="1" applyBorder="1" applyAlignment="1" applyProtection="1">
      <alignment horizontal="right"/>
      <protection/>
    </xf>
    <xf numFmtId="2" fontId="4" fillId="0" borderId="5" xfId="20" applyNumberFormat="1" applyFont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vertical="center"/>
      <protection/>
    </xf>
    <xf numFmtId="2" fontId="4" fillId="0" borderId="6" xfId="20" applyNumberFormat="1" applyFont="1" applyBorder="1" applyAlignment="1" applyProtection="1">
      <alignment horizontal="right" vertical="center"/>
      <protection locked="0"/>
    </xf>
    <xf numFmtId="4" fontId="4" fillId="0" borderId="5" xfId="2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2" fontId="4" fillId="0" borderId="7" xfId="2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2" fontId="4" fillId="0" borderId="4" xfId="20" applyNumberFormat="1" applyFont="1" applyBorder="1" applyAlignment="1" applyProtection="1">
      <alignment horizontal="center" vertical="center"/>
      <protection/>
    </xf>
    <xf numFmtId="3" fontId="4" fillId="0" borderId="4" xfId="20" applyNumberFormat="1" applyFont="1" applyBorder="1" applyAlignment="1" applyProtection="1">
      <alignment horizontal="center"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3" fontId="6" fillId="0" borderId="4" xfId="20" applyNumberFormat="1" applyFont="1" applyBorder="1" applyAlignment="1" applyProtection="1">
      <alignment horizontal="center" vertical="center"/>
      <protection/>
    </xf>
    <xf numFmtId="2" fontId="4" fillId="0" borderId="5" xfId="20" applyNumberFormat="1" applyFont="1" applyBorder="1" applyAlignment="1" applyProtection="1">
      <alignment horizontal="center" vertical="center"/>
      <protection/>
    </xf>
    <xf numFmtId="3" fontId="4" fillId="0" borderId="5" xfId="20" applyNumberFormat="1" applyFont="1" applyBorder="1" applyAlignment="1" applyProtection="1">
      <alignment horizontal="center" vertical="center"/>
      <protection/>
    </xf>
    <xf numFmtId="0" fontId="4" fillId="0" borderId="5" xfId="20" applyFont="1" applyBorder="1" applyAlignment="1" applyProtection="1">
      <alignment horizontal="center" vertical="center"/>
      <protection/>
    </xf>
    <xf numFmtId="0" fontId="4" fillId="0" borderId="7" xfId="20" applyFont="1" applyBorder="1" applyAlignment="1" applyProtection="1">
      <alignment horizontal="center" vertical="center"/>
      <protection/>
    </xf>
    <xf numFmtId="2" fontId="4" fillId="0" borderId="7" xfId="20" applyNumberFormat="1" applyFont="1" applyBorder="1" applyAlignment="1" applyProtection="1">
      <alignment horizontal="center" vertical="center"/>
      <protection/>
    </xf>
    <xf numFmtId="3" fontId="4" fillId="0" borderId="7" xfId="20" applyNumberFormat="1" applyFont="1" applyBorder="1" applyAlignment="1" applyProtection="1">
      <alignment horizontal="center" vertical="center"/>
      <protection/>
    </xf>
    <xf numFmtId="3" fontId="6" fillId="0" borderId="7" xfId="20" applyNumberFormat="1" applyFont="1" applyBorder="1" applyAlignment="1" applyProtection="1">
      <alignment horizontal="center" vertical="center"/>
      <protection/>
    </xf>
    <xf numFmtId="2" fontId="4" fillId="0" borderId="6" xfId="20" applyNumberFormat="1" applyFont="1" applyBorder="1" applyAlignment="1" applyProtection="1">
      <alignment horizontal="center" vertical="center"/>
      <protection/>
    </xf>
    <xf numFmtId="3" fontId="4" fillId="0" borderId="6" xfId="20" applyNumberFormat="1" applyFont="1" applyBorder="1" applyAlignment="1" applyProtection="1">
      <alignment horizontal="center" vertic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3" fontId="6" fillId="0" borderId="5" xfId="20" applyNumberFormat="1" applyFont="1" applyBorder="1" applyAlignment="1" applyProtection="1">
      <alignment horizontal="center" vertical="center"/>
      <protection/>
    </xf>
    <xf numFmtId="3" fontId="6" fillId="0" borderId="6" xfId="20" applyNumberFormat="1" applyFont="1" applyBorder="1" applyAlignment="1" applyProtection="1">
      <alignment horizontal="center" vertical="center"/>
      <protection/>
    </xf>
    <xf numFmtId="4" fontId="4" fillId="0" borderId="8" xfId="20" applyNumberFormat="1" applyFont="1" applyBorder="1" applyAlignment="1" applyProtection="1">
      <alignment horizontal="right" vertical="center"/>
      <protection/>
    </xf>
    <xf numFmtId="4" fontId="4" fillId="0" borderId="9" xfId="20" applyNumberFormat="1" applyFont="1" applyBorder="1" applyAlignment="1" applyProtection="1">
      <alignment horizontal="right" vertical="center"/>
      <protection/>
    </xf>
    <xf numFmtId="4" fontId="4" fillId="0" borderId="10" xfId="20" applyNumberFormat="1" applyFont="1" applyBorder="1" applyAlignment="1" applyProtection="1">
      <alignment horizontal="right" vertical="center"/>
      <protection/>
    </xf>
    <xf numFmtId="4" fontId="6" fillId="3" borderId="11" xfId="2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3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12" xfId="0" applyFont="1" applyFill="1" applyBorder="1" applyAlignment="1" applyProtection="1">
      <alignment vertical="center"/>
      <protection/>
    </xf>
    <xf numFmtId="0" fontId="4" fillId="4" borderId="13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vertical="center"/>
      <protection/>
    </xf>
    <xf numFmtId="0" fontId="4" fillId="4" borderId="15" xfId="0" applyFont="1" applyFill="1" applyBorder="1" applyAlignment="1" applyProtection="1">
      <alignment vertical="center"/>
      <protection/>
    </xf>
    <xf numFmtId="4" fontId="6" fillId="0" borderId="2" xfId="20" applyNumberFormat="1" applyFont="1" applyBorder="1" applyAlignment="1">
      <alignment horizontal="right"/>
      <protection/>
    </xf>
    <xf numFmtId="4" fontId="4" fillId="0" borderId="1" xfId="0" applyNumberFormat="1" applyFont="1" applyBorder="1" applyProtection="1">
      <protection/>
    </xf>
    <xf numFmtId="4" fontId="6" fillId="0" borderId="4" xfId="20" applyNumberFormat="1" applyFont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5" fillId="2" borderId="16" xfId="0" applyFont="1" applyFill="1" applyBorder="1" applyAlignment="1" applyProtection="1">
      <alignment horizontal="right" vertical="center"/>
      <protection/>
    </xf>
    <xf numFmtId="0" fontId="5" fillId="2" borderId="17" xfId="0" applyFont="1" applyFill="1" applyBorder="1" applyAlignment="1" applyProtection="1">
      <alignment horizontal="right" vertical="center"/>
      <protection/>
    </xf>
    <xf numFmtId="0" fontId="5" fillId="2" borderId="18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4" fontId="6" fillId="3" borderId="19" xfId="0" applyNumberFormat="1" applyFont="1" applyFill="1" applyBorder="1" applyAlignment="1" applyProtection="1">
      <alignment horizontal="center" vertical="center"/>
      <protection/>
    </xf>
    <xf numFmtId="4" fontId="6" fillId="3" borderId="20" xfId="0" applyNumberFormat="1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showGridLines="0" tabSelected="1" view="pageLayout" zoomScale="115" zoomScalePageLayoutView="115" workbookViewId="0" topLeftCell="A1">
      <selection activeCell="B4" sqref="B4"/>
    </sheetView>
  </sheetViews>
  <sheetFormatPr defaultColWidth="11.00390625" defaultRowHeight="12.75"/>
  <cols>
    <col min="1" max="1" width="16.25390625" style="2" customWidth="1"/>
    <col min="2" max="2" width="30.50390625" style="2" bestFit="1" customWidth="1"/>
    <col min="3" max="3" width="10.875" style="2" customWidth="1"/>
    <col min="4" max="4" width="10.875" style="24" customWidth="1"/>
    <col min="5" max="10" width="10.875" style="2" customWidth="1"/>
    <col min="11" max="11" width="17.50390625" style="2" customWidth="1"/>
    <col min="12" max="16384" width="11.00390625" style="2" customWidth="1"/>
  </cols>
  <sheetData>
    <row r="1" spans="1:9" ht="26.25" customHeight="1">
      <c r="A1" s="73" t="s">
        <v>49</v>
      </c>
      <c r="B1" s="73"/>
      <c r="C1" s="73"/>
      <c r="D1" s="73"/>
      <c r="E1" s="73"/>
      <c r="F1" s="73"/>
      <c r="G1" s="73"/>
      <c r="H1" s="73"/>
      <c r="I1" s="73"/>
    </row>
    <row r="2" spans="1:9" ht="18.75">
      <c r="A2" s="81" t="s">
        <v>30</v>
      </c>
      <c r="B2" s="81"/>
      <c r="C2" s="81"/>
      <c r="D2" s="19"/>
      <c r="E2" s="37"/>
      <c r="F2" s="37"/>
      <c r="G2" s="37"/>
      <c r="H2" s="37"/>
      <c r="I2" s="37"/>
    </row>
    <row r="3" s="7" customFormat="1" ht="12.75">
      <c r="D3" s="8"/>
    </row>
    <row r="4" spans="1:7" s="9" customFormat="1" ht="12.75">
      <c r="A4" s="16" t="s">
        <v>117</v>
      </c>
      <c r="B4" s="60"/>
      <c r="C4" s="17" t="s">
        <v>0</v>
      </c>
      <c r="D4" s="78" t="s">
        <v>18</v>
      </c>
      <c r="E4" s="79" t="str">
        <f>IF(B4="","",B4+B5)</f>
        <v/>
      </c>
      <c r="F4" s="18" t="s">
        <v>15</v>
      </c>
      <c r="G4" s="15" t="s">
        <v>116</v>
      </c>
    </row>
    <row r="5" spans="1:7" s="9" customFormat="1" ht="12.75">
      <c r="A5" s="16" t="s">
        <v>118</v>
      </c>
      <c r="B5" s="60"/>
      <c r="C5" s="17" t="s">
        <v>0</v>
      </c>
      <c r="D5" s="78"/>
      <c r="E5" s="80"/>
      <c r="F5" s="18" t="s">
        <v>17</v>
      </c>
      <c r="G5" s="15" t="s">
        <v>116</v>
      </c>
    </row>
    <row r="6" spans="1:7" s="9" customFormat="1" ht="12.75">
      <c r="A6" s="16"/>
      <c r="B6" s="16"/>
      <c r="C6" s="16"/>
      <c r="D6" s="16"/>
      <c r="E6" s="16"/>
      <c r="F6" s="18" t="s">
        <v>23</v>
      </c>
      <c r="G6" s="15" t="s">
        <v>21</v>
      </c>
    </row>
    <row r="7" spans="1:7" s="9" customFormat="1" ht="12.75">
      <c r="A7" s="16"/>
      <c r="B7" s="16"/>
      <c r="C7" s="16"/>
      <c r="D7" s="16"/>
      <c r="E7" s="16"/>
      <c r="F7" s="26" t="s">
        <v>25</v>
      </c>
      <c r="G7" s="15" t="s">
        <v>26</v>
      </c>
    </row>
    <row r="8" spans="2:5" s="9" customFormat="1" ht="12.75">
      <c r="B8" s="10"/>
      <c r="C8" s="11"/>
      <c r="D8" s="20"/>
      <c r="E8" s="8"/>
    </row>
    <row r="9" spans="1:10" ht="24">
      <c r="A9" s="28" t="s">
        <v>2</v>
      </c>
      <c r="B9" s="28" t="s">
        <v>1</v>
      </c>
      <c r="C9" s="61" t="s">
        <v>3</v>
      </c>
      <c r="D9" s="62" t="s">
        <v>4</v>
      </c>
      <c r="E9" s="61" t="s">
        <v>5</v>
      </c>
      <c r="F9" s="61" t="s">
        <v>119</v>
      </c>
      <c r="G9" s="61" t="s">
        <v>6</v>
      </c>
      <c r="H9" s="61" t="s">
        <v>7</v>
      </c>
      <c r="I9" s="61" t="s">
        <v>8</v>
      </c>
      <c r="J9" s="61" t="s">
        <v>9</v>
      </c>
    </row>
    <row r="10" spans="1:10" ht="12.75">
      <c r="A10" s="29" t="s">
        <v>145</v>
      </c>
      <c r="B10" s="63" t="str">
        <f>IF(G6=Substrate!A1,"Substrate not chosen",VLOOKUP(G6,Substrate!A:D,2,FALSE))</f>
        <v>Substrate not chosen</v>
      </c>
      <c r="C10" s="41" t="str">
        <f>IF(G6=Substrate!A1,"",0.15)</f>
        <v/>
      </c>
      <c r="D10" s="42" t="str">
        <f>$E$4</f>
        <v/>
      </c>
      <c r="E10" s="46" t="str">
        <f aca="true" t="shared" si="0" ref="E10:E15">IF(D10="","",D10*C10)</f>
        <v/>
      </c>
      <c r="F10" s="43" t="str">
        <f>IF(G6=Substrate!A2,Substrate!D2,IF(G6=Substrate!A3,Substrate!D3,IF(G6=Substrate!A4,Substrate!D4,"")))</f>
        <v/>
      </c>
      <c r="G10" s="43" t="str">
        <f aca="true" t="shared" si="1" ref="G10:G15">((IF(E10="","",ROUNDUP(E10/F10,0))))</f>
        <v/>
      </c>
      <c r="H10" s="44" t="str">
        <f aca="true" t="shared" si="2" ref="H10:H15">IF(G10="","",G10*F10)</f>
        <v/>
      </c>
      <c r="I10" s="30"/>
      <c r="J10" s="57" t="str">
        <f aca="true" t="shared" si="3" ref="J10:J15">IF(I10="","",I10*H10)</f>
        <v/>
      </c>
    </row>
    <row r="11" spans="1:10" s="40" customFormat="1" ht="12.75">
      <c r="A11" s="29" t="s">
        <v>139</v>
      </c>
      <c r="B11" s="63" t="s">
        <v>140</v>
      </c>
      <c r="C11" s="41">
        <v>2.7</v>
      </c>
      <c r="D11" s="42" t="str">
        <f>$E$4</f>
        <v/>
      </c>
      <c r="E11" s="46" t="str">
        <f t="shared" si="0"/>
        <v/>
      </c>
      <c r="F11" s="43">
        <f>5.6+8.3</f>
        <v>13.9</v>
      </c>
      <c r="G11" s="43" t="str">
        <f t="shared" si="1"/>
        <v/>
      </c>
      <c r="H11" s="69" t="str">
        <f t="shared" si="2"/>
        <v/>
      </c>
      <c r="I11" s="30"/>
      <c r="J11" s="57" t="str">
        <f t="shared" si="3"/>
        <v/>
      </c>
    </row>
    <row r="12" spans="1:10" s="40" customFormat="1" ht="12.75">
      <c r="A12" s="29" t="s">
        <v>141</v>
      </c>
      <c r="B12" s="63" t="s">
        <v>142</v>
      </c>
      <c r="C12" s="41">
        <v>1.5</v>
      </c>
      <c r="D12" s="42" t="str">
        <f aca="true" t="shared" si="4" ref="D12:D13">$E$4</f>
        <v/>
      </c>
      <c r="E12" s="42" t="str">
        <f t="shared" si="0"/>
        <v/>
      </c>
      <c r="F12" s="43">
        <f>13+4.5</f>
        <v>17.5</v>
      </c>
      <c r="G12" s="43" t="str">
        <f t="shared" si="1"/>
        <v/>
      </c>
      <c r="H12" s="69" t="str">
        <f t="shared" si="2"/>
        <v/>
      </c>
      <c r="I12" s="30"/>
      <c r="J12" s="57" t="str">
        <f t="shared" si="3"/>
        <v/>
      </c>
    </row>
    <row r="13" spans="1:10" s="40" customFormat="1" ht="12.75">
      <c r="A13" s="34" t="s">
        <v>143</v>
      </c>
      <c r="B13" s="66" t="s">
        <v>50</v>
      </c>
      <c r="C13" s="52">
        <v>0.2</v>
      </c>
      <c r="D13" s="42" t="str">
        <f t="shared" si="4"/>
        <v/>
      </c>
      <c r="E13" s="50" t="str">
        <f t="shared" si="0"/>
        <v/>
      </c>
      <c r="F13" s="54">
        <v>16</v>
      </c>
      <c r="G13" s="43" t="str">
        <f t="shared" si="1"/>
        <v/>
      </c>
      <c r="H13" s="51" t="str">
        <f t="shared" si="2"/>
        <v/>
      </c>
      <c r="I13" s="35"/>
      <c r="J13" s="59" t="str">
        <f t="shared" si="3"/>
        <v/>
      </c>
    </row>
    <row r="14" spans="1:10" ht="12.75">
      <c r="A14" s="38" t="s">
        <v>24</v>
      </c>
      <c r="B14" s="65" t="s">
        <v>51</v>
      </c>
      <c r="C14" s="49">
        <v>0.6</v>
      </c>
      <c r="D14" s="50" t="str">
        <f aca="true" t="shared" si="5" ref="D14">$E$4</f>
        <v/>
      </c>
      <c r="E14" s="42" t="str">
        <f t="shared" si="0"/>
        <v/>
      </c>
      <c r="F14" s="48">
        <v>25</v>
      </c>
      <c r="G14" s="43" t="str">
        <f t="shared" si="1"/>
        <v/>
      </c>
      <c r="H14" s="44" t="str">
        <f t="shared" si="2"/>
        <v/>
      </c>
      <c r="I14" s="39"/>
      <c r="J14" s="57" t="str">
        <f t="shared" si="3"/>
        <v/>
      </c>
    </row>
    <row r="15" spans="1:10" ht="12.75">
      <c r="A15" s="31" t="s">
        <v>19</v>
      </c>
      <c r="B15" s="64" t="str">
        <f>IF(G4=Colour!A1,"Colour 1 not chosen",VLOOKUP(G4,Colour!A:B,2,FALSE))</f>
        <v>Colour 1 not chosen</v>
      </c>
      <c r="C15" s="45">
        <f>VLOOKUP(G7,ITF!A:E,5,FALSE)</f>
        <v>0</v>
      </c>
      <c r="D15" s="46" t="str">
        <f>IF(B4="","",$B$4)</f>
        <v/>
      </c>
      <c r="E15" s="42" t="str">
        <f t="shared" si="0"/>
        <v/>
      </c>
      <c r="F15" s="47">
        <v>25</v>
      </c>
      <c r="G15" s="54" t="str">
        <f t="shared" si="1"/>
        <v/>
      </c>
      <c r="H15" s="44" t="str">
        <f t="shared" si="2"/>
        <v/>
      </c>
      <c r="I15" s="33"/>
      <c r="J15" s="57" t="str">
        <f t="shared" si="3"/>
        <v/>
      </c>
    </row>
    <row r="16" spans="1:10" ht="12.75">
      <c r="A16" s="31" t="str">
        <f>IF($B$5="","","Top coat / Colour 2")</f>
        <v/>
      </c>
      <c r="B16" s="64" t="str">
        <f>IF(A16="","",IF(G5=Colour!A1,"Colour 2 not chosen",VLOOKUP(G5,Colour!A:C,3,FALSE)))</f>
        <v/>
      </c>
      <c r="C16" s="45" t="str">
        <f>IF(B5="","",VLOOKUP(G7,ITF!A:E,5,FALSE))</f>
        <v/>
      </c>
      <c r="D16" s="46" t="str">
        <f>IF(B5="","",B5)</f>
        <v/>
      </c>
      <c r="E16" s="46" t="str">
        <f>IF($B$5="","",D16*C16)</f>
        <v/>
      </c>
      <c r="F16" s="47" t="str">
        <f>IF(B5="","","25")</f>
        <v/>
      </c>
      <c r="G16" s="47" t="str">
        <f>IF(B5="","",ROUNDUP(E16/F16,0))</f>
        <v/>
      </c>
      <c r="H16" s="55" t="str">
        <f>IF(B5="","",G16*F16)</f>
        <v/>
      </c>
      <c r="I16" s="36"/>
      <c r="J16" s="58" t="str">
        <f>IF(I15="","",I16*H16)</f>
        <v/>
      </c>
    </row>
    <row r="17" spans="1:10" ht="12.75">
      <c r="A17" s="29" t="str">
        <f>IF(G7=ITF!A4,"Sealer / Colour 1","")</f>
        <v/>
      </c>
      <c r="B17" s="63" t="str">
        <f>IF(G7=ITF!A4,VLOOKUP(G4,Sealer!A:C,2,FALSE),"")</f>
        <v/>
      </c>
      <c r="C17" s="41" t="str">
        <f>IF(G7=ITF!A4,0.23,"")</f>
        <v/>
      </c>
      <c r="D17" s="42" t="str">
        <f>IF(C17="","",$B$4)</f>
        <v/>
      </c>
      <c r="E17" s="42" t="str">
        <f>IF(C17="","",D17*C17)</f>
        <v/>
      </c>
      <c r="F17" s="43" t="str">
        <f>IF(C17="","",25)</f>
        <v/>
      </c>
      <c r="G17" s="43" t="str">
        <f>IF(C17="","",ROUNDUP(E17/F17,0))</f>
        <v/>
      </c>
      <c r="H17" s="44" t="str">
        <f>IF(C17="","",G17*F17)</f>
        <v/>
      </c>
      <c r="I17" s="30"/>
      <c r="J17" s="57" t="str">
        <f>IF(I17="","",IF(C17="","",I17*H17))</f>
        <v/>
      </c>
    </row>
    <row r="18" spans="1:10" ht="12.75">
      <c r="A18" s="34" t="str">
        <f>IF(B5="","","Sealer / Colour 2")</f>
        <v/>
      </c>
      <c r="B18" s="65" t="str">
        <f>IF(A18="","",IF(G7=Colour!A3,"Colour 2 not chosen",VLOOKUP(G5,Colour!A:C,3,FALSE)))</f>
        <v/>
      </c>
      <c r="C18" s="52" t="str">
        <f>IF(B5="","",IF(G7=ITF!A4,0.23,""))</f>
        <v/>
      </c>
      <c r="D18" s="53" t="str">
        <f>IF(C18="","",$B$5)</f>
        <v/>
      </c>
      <c r="E18" s="53" t="str">
        <f>IF(C18="","",D18*C18)</f>
        <v/>
      </c>
      <c r="F18" s="54" t="str">
        <f>IF(C18="","",25)</f>
        <v/>
      </c>
      <c r="G18" s="54" t="str">
        <f>IF(C18="","",ROUNDUP(E18/F18,0))</f>
        <v/>
      </c>
      <c r="H18" s="56" t="str">
        <f>IF(C18="","",G18*F18)</f>
        <v/>
      </c>
      <c r="I18" s="35"/>
      <c r="J18" s="59" t="str">
        <f>IF(I18="","",IF(C18="","",I18*H18))</f>
        <v/>
      </c>
    </row>
    <row r="19" spans="2:10" ht="12.75">
      <c r="B19" s="4"/>
      <c r="C19" s="10"/>
      <c r="D19" s="21"/>
      <c r="E19" s="10"/>
      <c r="F19" s="10"/>
      <c r="G19" s="10"/>
      <c r="H19" s="10"/>
      <c r="I19" s="27" t="s">
        <v>11</v>
      </c>
      <c r="J19" s="32">
        <f>SUM(J10:J18)</f>
        <v>0</v>
      </c>
    </row>
    <row r="20" spans="2:10" ht="12.75">
      <c r="B20" s="4"/>
      <c r="C20" s="10"/>
      <c r="D20" s="21"/>
      <c r="E20" s="10"/>
      <c r="F20" s="10"/>
      <c r="G20" s="10"/>
      <c r="H20" s="10"/>
      <c r="I20" s="27" t="s">
        <v>120</v>
      </c>
      <c r="J20" s="67" t="str">
        <f>IF(E4="","",J19/E4)</f>
        <v/>
      </c>
    </row>
    <row r="21" spans="1:10" ht="12.75">
      <c r="A21" s="4"/>
      <c r="B21" s="4"/>
      <c r="C21" s="10"/>
      <c r="D21" s="21"/>
      <c r="E21" s="10"/>
      <c r="F21" s="10"/>
      <c r="G21" s="10"/>
      <c r="H21" s="10"/>
      <c r="I21" s="12"/>
      <c r="J21" s="13"/>
    </row>
    <row r="22" spans="2:10" ht="12.75">
      <c r="B22" s="4"/>
      <c r="C22" s="9"/>
      <c r="D22" s="22"/>
      <c r="E22" s="9"/>
      <c r="F22" s="75" t="s">
        <v>12</v>
      </c>
      <c r="G22" s="76"/>
      <c r="H22" s="77"/>
      <c r="I22" s="3" t="s">
        <v>13</v>
      </c>
      <c r="J22" s="3" t="s">
        <v>14</v>
      </c>
    </row>
    <row r="23" spans="2:10" ht="12.75">
      <c r="B23" s="4"/>
      <c r="C23" s="9"/>
      <c r="D23" s="22"/>
      <c r="E23" s="9"/>
      <c r="F23" s="74" t="str">
        <f>B10</f>
        <v>Substrate not chosen</v>
      </c>
      <c r="G23" s="74"/>
      <c r="H23" s="74"/>
      <c r="I23" s="14" t="str">
        <f>H10</f>
        <v/>
      </c>
      <c r="J23" s="14" t="str">
        <f>G10</f>
        <v/>
      </c>
    </row>
    <row r="24" spans="2:10" ht="12.75">
      <c r="B24" s="4"/>
      <c r="C24" s="9"/>
      <c r="D24" s="22"/>
      <c r="E24" s="9"/>
      <c r="F24" s="74" t="str">
        <f>B11</f>
        <v>Laykold Masters Gel</v>
      </c>
      <c r="G24" s="74"/>
      <c r="H24" s="74"/>
      <c r="I24" s="68" t="str">
        <f>H11</f>
        <v/>
      </c>
      <c r="J24" s="14" t="str">
        <f>G11</f>
        <v/>
      </c>
    </row>
    <row r="25" spans="2:10" ht="12.75">
      <c r="B25" s="4"/>
      <c r="C25" s="9"/>
      <c r="D25" s="22"/>
      <c r="E25" s="9"/>
      <c r="F25" s="70" t="str">
        <f>B12</f>
        <v>Laykold Masters Wearcoat</v>
      </c>
      <c r="G25" s="71"/>
      <c r="H25" s="72"/>
      <c r="I25" s="68" t="str">
        <f>H12</f>
        <v/>
      </c>
      <c r="J25" s="14" t="str">
        <f>G12</f>
        <v/>
      </c>
    </row>
    <row r="26" spans="2:10" ht="12.75">
      <c r="B26" s="4"/>
      <c r="C26" s="9"/>
      <c r="D26" s="22"/>
      <c r="E26" s="9"/>
      <c r="F26" s="74" t="str">
        <f>B13</f>
        <v>Laykold Masters Bond Kote</v>
      </c>
      <c r="G26" s="74"/>
      <c r="H26" s="74"/>
      <c r="I26" s="14" t="str">
        <f>H13</f>
        <v/>
      </c>
      <c r="J26" s="14" t="str">
        <f>G13</f>
        <v/>
      </c>
    </row>
    <row r="27" spans="2:10" ht="12.75">
      <c r="B27" s="4"/>
      <c r="C27" s="9"/>
      <c r="D27" s="22"/>
      <c r="E27" s="9"/>
      <c r="F27" s="74" t="str">
        <f aca="true" t="shared" si="6" ref="F27:F31">B14</f>
        <v>Laykold Masters filler</v>
      </c>
      <c r="G27" s="74"/>
      <c r="H27" s="74" t="s">
        <v>10</v>
      </c>
      <c r="I27" s="14" t="str">
        <f aca="true" t="shared" si="7" ref="I27:I31">H14</f>
        <v/>
      </c>
      <c r="J27" s="14" t="str">
        <f aca="true" t="shared" si="8" ref="J27:J31">G14</f>
        <v/>
      </c>
    </row>
    <row r="28" spans="2:10" ht="12.75">
      <c r="B28" s="4"/>
      <c r="C28" s="9"/>
      <c r="D28" s="22"/>
      <c r="E28" s="9"/>
      <c r="F28" s="70" t="str">
        <f t="shared" si="6"/>
        <v>Colour 1 not chosen</v>
      </c>
      <c r="G28" s="71"/>
      <c r="H28" s="72"/>
      <c r="I28" s="14" t="str">
        <f t="shared" si="7"/>
        <v/>
      </c>
      <c r="J28" s="14" t="str">
        <f t="shared" si="8"/>
        <v/>
      </c>
    </row>
    <row r="29" spans="2:10" ht="12.75">
      <c r="B29" s="4"/>
      <c r="C29" s="9"/>
      <c r="D29" s="22"/>
      <c r="E29" s="9"/>
      <c r="F29" s="70" t="str">
        <f t="shared" si="6"/>
        <v/>
      </c>
      <c r="G29" s="71"/>
      <c r="H29" s="72"/>
      <c r="I29" s="14" t="str">
        <f t="shared" si="7"/>
        <v/>
      </c>
      <c r="J29" s="14" t="str">
        <f t="shared" si="8"/>
        <v/>
      </c>
    </row>
    <row r="30" spans="2:10" ht="13.5" customHeight="1">
      <c r="B30" s="5"/>
      <c r="C30" s="4"/>
      <c r="D30" s="23"/>
      <c r="E30" s="4"/>
      <c r="F30" s="70" t="str">
        <f t="shared" si="6"/>
        <v/>
      </c>
      <c r="G30" s="71"/>
      <c r="H30" s="72"/>
      <c r="I30" s="14" t="str">
        <f t="shared" si="7"/>
        <v/>
      </c>
      <c r="J30" s="14" t="str">
        <f t="shared" si="8"/>
        <v/>
      </c>
    </row>
    <row r="31" spans="2:14" ht="13.5" customHeight="1">
      <c r="B31" s="5"/>
      <c r="C31" s="4"/>
      <c r="D31" s="23"/>
      <c r="E31" s="4"/>
      <c r="F31" s="70" t="str">
        <f t="shared" si="6"/>
        <v/>
      </c>
      <c r="G31" s="71"/>
      <c r="H31" s="72"/>
      <c r="I31" s="14" t="str">
        <f t="shared" si="7"/>
        <v/>
      </c>
      <c r="J31" s="14" t="str">
        <f t="shared" si="8"/>
        <v/>
      </c>
      <c r="M31" s="6"/>
      <c r="N31" s="6"/>
    </row>
    <row r="32" spans="2:10" ht="12.75">
      <c r="B32" s="5"/>
      <c r="C32" s="4"/>
      <c r="D32" s="23"/>
      <c r="E32" s="4"/>
      <c r="F32" s="4"/>
      <c r="G32" s="4"/>
      <c r="H32" s="4"/>
      <c r="I32" s="4"/>
      <c r="J32" s="4"/>
    </row>
    <row r="33" spans="2:10" ht="12.75">
      <c r="B33" s="4"/>
      <c r="C33" s="4"/>
      <c r="D33" s="23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23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23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23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23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23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23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23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23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23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23"/>
      <c r="E43" s="4"/>
      <c r="F43" s="4"/>
      <c r="G43" s="4"/>
      <c r="H43" s="4"/>
      <c r="I43" s="4"/>
      <c r="J43" s="4"/>
    </row>
  </sheetData>
  <sheetProtection algorithmName="SHA-512" hashValue="z6aL8c/+HnOQryNEeRwZjAr54MLBVHieXFpZTAad7jtNU9WZb3huGHGp/jkKxso+OQBLrIXxyecvuOhLB8rALg==" saltValue="cwb0w8T3QSvzN8wnSzt6lg==" spinCount="100000" sheet="1" selectLockedCells="1"/>
  <mergeCells count="14">
    <mergeCell ref="F31:H31"/>
    <mergeCell ref="F30:H30"/>
    <mergeCell ref="F29:H29"/>
    <mergeCell ref="F28:H28"/>
    <mergeCell ref="A1:I1"/>
    <mergeCell ref="F23:H23"/>
    <mergeCell ref="F27:H27"/>
    <mergeCell ref="F22:H22"/>
    <mergeCell ref="D4:D5"/>
    <mergeCell ref="E4:E5"/>
    <mergeCell ref="A2:C2"/>
    <mergeCell ref="F24:H24"/>
    <mergeCell ref="F26:H26"/>
    <mergeCell ref="F25:H25"/>
  </mergeCells>
  <dataValidations count="3">
    <dataValidation type="list" allowBlank="1" showInputMessage="1" showErrorMessage="1" sqref="G6">
      <formula1>Substrate!$A:$A</formula1>
    </dataValidation>
    <dataValidation type="list" allowBlank="1" showInputMessage="1" showErrorMessage="1" sqref="G7">
      <formula1>ITF!$A:$A</formula1>
    </dataValidation>
    <dataValidation type="list" allowBlank="1" showInputMessage="1" showErrorMessage="1" sqref="G4:G5">
      <formula1>Colour!$A:$A</formula1>
    </dataValidation>
  </dataValidations>
  <printOptions horizontalCentered="1"/>
  <pageMargins left="0.7874015748031497" right="0.7874015748031497" top="1.3385826771653544" bottom="0.984251968503937" header="0.5118110236220472" footer="0.1968503937007874"/>
  <pageSetup fitToHeight="1" fitToWidth="1" horizontalDpi="600" verticalDpi="600" orientation="landscape" paperSize="9" scale="85" r:id="rId2"/>
  <headerFooter alignWithMargins="0">
    <oddHeader>&amp;L&amp;"-,Standard"&amp;21&amp;K03+000Laykold Masters Gel&amp;R&amp;G
</oddHeader>
    <oddFooter>&amp;C&amp;"-,Standard"&amp;7Seite &amp;P / &amp;N | &amp;D | &amp;T | Melos GmbH | Bismarckstr. 4-10 | D - 49324 Melle | +49 5422 9447-0 | www.melos-gmbh.com | info@melos-gmbh.com  &amp;"Verdana,Standard"
&amp;"-,Standard"&amp;K00-032&amp;Z&amp;F&amp;R&amp;G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3"/>
  <sheetViews>
    <sheetView workbookViewId="0" topLeftCell="A1">
      <selection activeCell="B21" sqref="B21"/>
    </sheetView>
  </sheetViews>
  <sheetFormatPr defaultColWidth="11.00390625" defaultRowHeight="12.75"/>
  <cols>
    <col min="1" max="1" width="13.50390625" style="1" customWidth="1"/>
    <col min="2" max="2" width="35.75390625" style="1" bestFit="1" customWidth="1"/>
    <col min="3" max="16384" width="11.00390625" style="1" customWidth="1"/>
  </cols>
  <sheetData>
    <row r="1" ht="12.75">
      <c r="A1" s="1" t="s">
        <v>116</v>
      </c>
    </row>
    <row r="2" spans="1:3" ht="12.75">
      <c r="A2" s="1" t="s">
        <v>16</v>
      </c>
      <c r="B2" s="1" t="s">
        <v>52</v>
      </c>
      <c r="C2" s="1" t="s">
        <v>53</v>
      </c>
    </row>
    <row r="3" spans="1:3" ht="12.75">
      <c r="A3" s="1" t="s">
        <v>43</v>
      </c>
      <c r="B3" s="1" t="s">
        <v>54</v>
      </c>
      <c r="C3" s="1" t="s">
        <v>55</v>
      </c>
    </row>
    <row r="4" spans="1:3" ht="12.75">
      <c r="A4" s="1" t="s">
        <v>32</v>
      </c>
      <c r="B4" s="1" t="s">
        <v>56</v>
      </c>
      <c r="C4" s="1" t="s">
        <v>57</v>
      </c>
    </row>
    <row r="5" spans="1:3" ht="12.75">
      <c r="A5" s="1" t="s">
        <v>44</v>
      </c>
      <c r="B5" s="1" t="s">
        <v>58</v>
      </c>
      <c r="C5" s="1" t="s">
        <v>59</v>
      </c>
    </row>
    <row r="6" spans="1:3" ht="12.75">
      <c r="A6" s="1" t="s">
        <v>45</v>
      </c>
      <c r="B6" s="1" t="s">
        <v>60</v>
      </c>
      <c r="C6" s="1" t="s">
        <v>61</v>
      </c>
    </row>
    <row r="7" spans="1:3" ht="12.75">
      <c r="A7" s="1" t="s">
        <v>46</v>
      </c>
      <c r="B7" s="1" t="s">
        <v>62</v>
      </c>
      <c r="C7" s="1" t="s">
        <v>63</v>
      </c>
    </row>
    <row r="8" spans="1:3" ht="12.75">
      <c r="A8" s="1" t="s">
        <v>33</v>
      </c>
      <c r="B8" s="1" t="s">
        <v>64</v>
      </c>
      <c r="C8" s="1" t="s">
        <v>65</v>
      </c>
    </row>
    <row r="9" spans="1:3" ht="12.75">
      <c r="A9" s="1" t="s">
        <v>39</v>
      </c>
      <c r="B9" s="1" t="s">
        <v>66</v>
      </c>
      <c r="C9" s="1" t="s">
        <v>67</v>
      </c>
    </row>
    <row r="10" spans="1:3" ht="12.75">
      <c r="A10" s="1" t="s">
        <v>40</v>
      </c>
      <c r="B10" s="1" t="s">
        <v>68</v>
      </c>
      <c r="C10" s="1" t="s">
        <v>69</v>
      </c>
    </row>
    <row r="11" spans="1:3" ht="12.75">
      <c r="A11" s="1" t="s">
        <v>34</v>
      </c>
      <c r="B11" s="1" t="s">
        <v>70</v>
      </c>
      <c r="C11" s="1" t="s">
        <v>71</v>
      </c>
    </row>
    <row r="12" spans="1:3" ht="12.75">
      <c r="A12" s="1" t="s">
        <v>41</v>
      </c>
      <c r="B12" s="1" t="s">
        <v>72</v>
      </c>
      <c r="C12" s="1" t="s">
        <v>73</v>
      </c>
    </row>
    <row r="13" spans="1:3" ht="12.75">
      <c r="A13" s="1" t="s">
        <v>42</v>
      </c>
      <c r="B13" s="1" t="s">
        <v>74</v>
      </c>
      <c r="C13" s="1" t="s">
        <v>75</v>
      </c>
    </row>
    <row r="14" spans="1:3" ht="12.75">
      <c r="A14" s="1" t="s">
        <v>35</v>
      </c>
      <c r="B14" s="1" t="s">
        <v>76</v>
      </c>
      <c r="C14" s="1" t="s">
        <v>77</v>
      </c>
    </row>
    <row r="15" spans="1:3" ht="12.75">
      <c r="A15" s="1" t="s">
        <v>36</v>
      </c>
      <c r="B15" s="1" t="s">
        <v>78</v>
      </c>
      <c r="C15" s="1" t="s">
        <v>79</v>
      </c>
    </row>
    <row r="16" spans="1:3" ht="12.75">
      <c r="A16" s="1" t="s">
        <v>37</v>
      </c>
      <c r="B16" s="1" t="s">
        <v>80</v>
      </c>
      <c r="C16" s="1" t="s">
        <v>81</v>
      </c>
    </row>
    <row r="17" spans="1:3" ht="12.75">
      <c r="A17" s="1" t="s">
        <v>38</v>
      </c>
      <c r="B17" s="1" t="s">
        <v>82</v>
      </c>
      <c r="C17" s="1" t="s">
        <v>83</v>
      </c>
    </row>
    <row r="18" spans="1:3" ht="12.75">
      <c r="A18" s="1" t="s">
        <v>121</v>
      </c>
      <c r="B18" s="1" t="s">
        <v>122</v>
      </c>
      <c r="C18" s="1" t="s">
        <v>123</v>
      </c>
    </row>
    <row r="19" spans="1:3" ht="12.75">
      <c r="A19" s="1" t="s">
        <v>124</v>
      </c>
      <c r="B19" s="1" t="s">
        <v>125</v>
      </c>
      <c r="C19" s="1" t="s">
        <v>126</v>
      </c>
    </row>
    <row r="20" spans="1:3" ht="12.75">
      <c r="A20" s="1" t="s">
        <v>127</v>
      </c>
      <c r="B20" s="1" t="s">
        <v>128</v>
      </c>
      <c r="C20" s="1" t="s">
        <v>129</v>
      </c>
    </row>
    <row r="21" spans="1:3" ht="12.75">
      <c r="A21" s="1" t="s">
        <v>130</v>
      </c>
      <c r="B21" s="1" t="s">
        <v>131</v>
      </c>
      <c r="C21" s="1" t="s">
        <v>132</v>
      </c>
    </row>
    <row r="22" spans="1:3" ht="12.75">
      <c r="A22" s="1" t="s">
        <v>133</v>
      </c>
      <c r="B22" s="1" t="s">
        <v>134</v>
      </c>
      <c r="C22" s="1" t="s">
        <v>135</v>
      </c>
    </row>
    <row r="23" spans="1:3" ht="12.75">
      <c r="A23" s="1" t="s">
        <v>136</v>
      </c>
      <c r="B23" s="1" t="s">
        <v>137</v>
      </c>
      <c r="C23" s="1" t="s">
        <v>138</v>
      </c>
    </row>
  </sheetData>
  <printOptions horizontalCentered="1"/>
  <pageMargins left="0.7874015748031497" right="0.7874015748031497" top="1.1811023622047245" bottom="0.7874015748031497" header="0.5118110236220472" footer="0.5118110236220472"/>
  <pageSetup fitToHeight="10" fitToWidth="1" horizontalDpi="600" verticalDpi="600" orientation="landscape" paperSize="9" r:id="rId2"/>
  <headerFooter alignWithMargins="0">
    <oddHeader>&amp;L&amp;"Calibri,Fett"&amp;12&amp;A
&amp;"Calibri,Standard"&amp;11 2. Überschrift&amp;R&amp;G</oddHeader>
    <oddFooter>&amp;L&amp;"Calibri,Standard"&amp;8&amp;D - &amp;T&amp;C&amp;"Calibri,Standard"&amp;8&amp;P / &amp;N&amp;R&amp;"Calibri,Standard"&amp;8&amp;Z&amp;F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4DAD-0D40-4FD1-8709-A32B09D44DD5}">
  <dimension ref="A1:C22"/>
  <sheetViews>
    <sheetView workbookViewId="0" topLeftCell="A1">
      <selection activeCell="B25" sqref="B25"/>
    </sheetView>
  </sheetViews>
  <sheetFormatPr defaultColWidth="11.00390625" defaultRowHeight="12.75"/>
  <cols>
    <col min="1" max="1" width="13.50390625" style="1" customWidth="1"/>
    <col min="2" max="3" width="39.25390625" style="1" bestFit="1" customWidth="1"/>
    <col min="4" max="16384" width="11.00390625" style="1" customWidth="1"/>
  </cols>
  <sheetData>
    <row r="1" ht="12.75">
      <c r="A1" s="1" t="s">
        <v>47</v>
      </c>
    </row>
    <row r="2" spans="1:3" ht="12.75">
      <c r="A2" s="1" t="s">
        <v>16</v>
      </c>
      <c r="B2" s="1" t="s">
        <v>84</v>
      </c>
      <c r="C2" s="1" t="s">
        <v>85</v>
      </c>
    </row>
    <row r="3" spans="1:3" ht="12.75">
      <c r="A3" s="1" t="s">
        <v>43</v>
      </c>
      <c r="B3" s="1" t="s">
        <v>86</v>
      </c>
      <c r="C3" s="1" t="s">
        <v>87</v>
      </c>
    </row>
    <row r="4" spans="1:3" ht="12.75">
      <c r="A4" s="1" t="s">
        <v>32</v>
      </c>
      <c r="B4" s="1" t="s">
        <v>88</v>
      </c>
      <c r="C4" s="1" t="s">
        <v>89</v>
      </c>
    </row>
    <row r="5" spans="1:3" ht="12.75">
      <c r="A5" s="1" t="s">
        <v>44</v>
      </c>
      <c r="B5" s="1" t="s">
        <v>90</v>
      </c>
      <c r="C5" s="1" t="s">
        <v>91</v>
      </c>
    </row>
    <row r="6" spans="1:3" ht="12.75">
      <c r="A6" s="1" t="s">
        <v>45</v>
      </c>
      <c r="B6" s="1" t="s">
        <v>92</v>
      </c>
      <c r="C6" s="1" t="s">
        <v>93</v>
      </c>
    </row>
    <row r="7" spans="1:3" ht="12.75">
      <c r="A7" s="1" t="s">
        <v>46</v>
      </c>
      <c r="B7" s="1" t="s">
        <v>94</v>
      </c>
      <c r="C7" s="1" t="s">
        <v>95</v>
      </c>
    </row>
    <row r="8" spans="1:3" ht="12.75">
      <c r="A8" s="1" t="s">
        <v>33</v>
      </c>
      <c r="B8" s="1" t="s">
        <v>96</v>
      </c>
      <c r="C8" s="1" t="s">
        <v>97</v>
      </c>
    </row>
    <row r="9" spans="1:3" ht="12.75">
      <c r="A9" s="1" t="s">
        <v>39</v>
      </c>
      <c r="B9" s="1" t="s">
        <v>98</v>
      </c>
      <c r="C9" s="1" t="s">
        <v>99</v>
      </c>
    </row>
    <row r="10" spans="1:3" ht="12.75">
      <c r="A10" s="1" t="s">
        <v>40</v>
      </c>
      <c r="B10" s="1" t="s">
        <v>100</v>
      </c>
      <c r="C10" s="1" t="s">
        <v>101</v>
      </c>
    </row>
    <row r="11" spans="1:3" ht="12.75">
      <c r="A11" s="1" t="s">
        <v>34</v>
      </c>
      <c r="B11" s="1" t="s">
        <v>102</v>
      </c>
      <c r="C11" s="1" t="s">
        <v>103</v>
      </c>
    </row>
    <row r="12" spans="1:3" ht="12.75">
      <c r="A12" s="1" t="s">
        <v>41</v>
      </c>
      <c r="B12" s="1" t="s">
        <v>104</v>
      </c>
      <c r="C12" s="1" t="s">
        <v>105</v>
      </c>
    </row>
    <row r="13" spans="1:3" ht="12.75">
      <c r="A13" s="1" t="s">
        <v>42</v>
      </c>
      <c r="B13" s="1" t="s">
        <v>106</v>
      </c>
      <c r="C13" s="1" t="s">
        <v>107</v>
      </c>
    </row>
    <row r="14" spans="1:3" ht="12.75">
      <c r="A14" s="1" t="s">
        <v>35</v>
      </c>
      <c r="B14" s="1" t="s">
        <v>108</v>
      </c>
      <c r="C14" s="1" t="s">
        <v>109</v>
      </c>
    </row>
    <row r="15" spans="1:3" ht="12.75">
      <c r="A15" s="1" t="s">
        <v>36</v>
      </c>
      <c r="B15" s="1" t="s">
        <v>110</v>
      </c>
      <c r="C15" s="1" t="s">
        <v>111</v>
      </c>
    </row>
    <row r="16" spans="1:3" ht="12.75">
      <c r="A16" s="1" t="s">
        <v>37</v>
      </c>
      <c r="B16" s="1" t="s">
        <v>112</v>
      </c>
      <c r="C16" s="1" t="s">
        <v>113</v>
      </c>
    </row>
    <row r="17" spans="1:3" ht="12.75">
      <c r="A17" s="1" t="s">
        <v>38</v>
      </c>
      <c r="B17" s="1" t="s">
        <v>114</v>
      </c>
      <c r="C17" s="1" t="s">
        <v>115</v>
      </c>
    </row>
    <row r="18" spans="1:3" ht="12.75">
      <c r="A18" s="1" t="s">
        <v>124</v>
      </c>
      <c r="B18" s="1" t="s">
        <v>125</v>
      </c>
      <c r="C18" s="1" t="s">
        <v>126</v>
      </c>
    </row>
    <row r="19" spans="1:3" ht="12.75">
      <c r="A19" s="1" t="s">
        <v>127</v>
      </c>
      <c r="B19" s="1" t="s">
        <v>128</v>
      </c>
      <c r="C19" s="1" t="s">
        <v>129</v>
      </c>
    </row>
    <row r="20" spans="1:3" ht="12.75">
      <c r="A20" s="1" t="s">
        <v>130</v>
      </c>
      <c r="B20" s="1" t="s">
        <v>131</v>
      </c>
      <c r="C20" s="1" t="s">
        <v>132</v>
      </c>
    </row>
    <row r="21" spans="1:3" ht="12.75">
      <c r="A21" s="1" t="s">
        <v>133</v>
      </c>
      <c r="B21" s="1" t="s">
        <v>134</v>
      </c>
      <c r="C21" s="1" t="s">
        <v>135</v>
      </c>
    </row>
    <row r="22" spans="1:3" ht="12.75">
      <c r="A22" s="1" t="s">
        <v>136</v>
      </c>
      <c r="B22" s="1" t="s">
        <v>137</v>
      </c>
      <c r="C22" s="1" t="s">
        <v>138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FDE4-C074-4681-8355-E6C7B36E8829}">
  <dimension ref="A1:D4"/>
  <sheetViews>
    <sheetView workbookViewId="0" topLeftCell="A1">
      <selection activeCell="D3" sqref="D3"/>
    </sheetView>
  </sheetViews>
  <sheetFormatPr defaultColWidth="11.00390625" defaultRowHeight="12.75"/>
  <cols>
    <col min="1" max="1" width="21.25390625" style="0" bestFit="1" customWidth="1"/>
    <col min="2" max="2" width="17.00390625" style="0" bestFit="1" customWidth="1"/>
  </cols>
  <sheetData>
    <row r="1" ht="12.75">
      <c r="A1" s="25" t="s">
        <v>21</v>
      </c>
    </row>
    <row r="2" spans="1:4" ht="12.75">
      <c r="A2" s="25" t="s">
        <v>22</v>
      </c>
      <c r="B2" s="25" t="s">
        <v>20</v>
      </c>
      <c r="C2">
        <v>0.15</v>
      </c>
      <c r="D2">
        <v>18</v>
      </c>
    </row>
    <row r="3" spans="1:4" ht="12.75">
      <c r="A3" s="25" t="s">
        <v>31</v>
      </c>
      <c r="B3" s="25" t="s">
        <v>144</v>
      </c>
      <c r="C3">
        <v>0.15</v>
      </c>
      <c r="D3">
        <v>25</v>
      </c>
    </row>
    <row r="4" spans="1:4" ht="12.75">
      <c r="A4" s="25" t="s">
        <v>48</v>
      </c>
      <c r="B4" s="25" t="s">
        <v>144</v>
      </c>
      <c r="C4">
        <v>0.15</v>
      </c>
      <c r="D4">
        <v>25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CAFD-1F98-44AC-A21D-9A57BBF54CC0}">
  <dimension ref="A1:E4"/>
  <sheetViews>
    <sheetView workbookViewId="0" topLeftCell="A1">
      <selection activeCell="E4" sqref="E4"/>
    </sheetView>
  </sheetViews>
  <sheetFormatPr defaultColWidth="11.00390625" defaultRowHeight="12.75"/>
  <sheetData>
    <row r="1" ht="12.75">
      <c r="A1" s="25" t="s">
        <v>26</v>
      </c>
    </row>
    <row r="2" spans="1:5" ht="12.75">
      <c r="A2" s="25" t="s">
        <v>27</v>
      </c>
      <c r="E2">
        <v>1.04</v>
      </c>
    </row>
    <row r="3" spans="1:5" ht="12.75">
      <c r="A3" s="25" t="s">
        <v>28</v>
      </c>
      <c r="E3">
        <v>0.94</v>
      </c>
    </row>
    <row r="4" spans="1:5" ht="12.75">
      <c r="A4" s="25" t="s">
        <v>29</v>
      </c>
      <c r="E4">
        <v>0.94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schroederm</dc:creator>
  <cp:keywords/>
  <dc:description/>
  <cp:lastModifiedBy>Lena Rosenau</cp:lastModifiedBy>
  <cp:lastPrinted>2022-03-09T13:55:35Z</cp:lastPrinted>
  <dcterms:created xsi:type="dcterms:W3CDTF">2006-02-07T15:15:02Z</dcterms:created>
  <dcterms:modified xsi:type="dcterms:W3CDTF">2022-07-05T11:32:06Z</dcterms:modified>
  <cp:category/>
  <cp:version/>
  <cp:contentType/>
  <cp:contentStatus/>
</cp:coreProperties>
</file>